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8220"/>
  </bookViews>
  <sheets>
    <sheet name="Foglio1" sheetId="1" r:id="rId1"/>
  </sheets>
  <definedNames>
    <definedName name="_xlnm._FilterDatabase" localSheetId="0" hidden="1">Foglio1!$A$1:$F$21</definedName>
  </definedNames>
  <calcPr calcId="125725"/>
</workbook>
</file>

<file path=xl/calcChain.xml><?xml version="1.0" encoding="utf-8"?>
<calcChain xmlns="http://schemas.openxmlformats.org/spreadsheetml/2006/main">
  <c r="C21" i="1"/>
  <c r="C20"/>
  <c r="B19"/>
  <c r="C19"/>
  <c r="B18"/>
  <c r="C18"/>
  <c r="E17"/>
  <c r="C17"/>
  <c r="C16"/>
  <c r="C15"/>
  <c r="C14"/>
  <c r="C12"/>
  <c r="C11"/>
  <c r="C10"/>
  <c r="C9"/>
  <c r="C8"/>
  <c r="C7"/>
  <c r="C6"/>
  <c r="C5"/>
  <c r="C4"/>
  <c r="C3"/>
  <c r="B17"/>
  <c r="B20"/>
  <c r="B21"/>
  <c r="B13"/>
  <c r="B14"/>
  <c r="B15"/>
  <c r="B16"/>
  <c r="B8"/>
  <c r="B9"/>
  <c r="B10"/>
  <c r="B11"/>
  <c r="B12"/>
  <c r="B3"/>
  <c r="B4"/>
  <c r="B5"/>
  <c r="B6"/>
  <c r="B7"/>
  <c r="F2"/>
  <c r="C2" l="1"/>
  <c r="B2"/>
  <c r="F19"/>
  <c r="F7"/>
  <c r="D5"/>
  <c r="D4"/>
  <c r="F8"/>
  <c r="F9"/>
  <c r="F17"/>
  <c r="E18"/>
  <c r="F20"/>
  <c r="F21"/>
  <c r="F18" l="1"/>
  <c r="F16"/>
  <c r="F14"/>
  <c r="F15"/>
  <c r="C13"/>
  <c r="F12"/>
  <c r="F11"/>
  <c r="F10"/>
  <c r="F4"/>
  <c r="F6"/>
  <c r="F3"/>
  <c r="F5" l="1"/>
  <c r="F13"/>
</calcChain>
</file>

<file path=xl/sharedStrings.xml><?xml version="1.0" encoding="utf-8"?>
<sst xmlns="http://schemas.openxmlformats.org/spreadsheetml/2006/main" count="48" uniqueCount="45">
  <si>
    <t>Bacci Graziani Senia</t>
  </si>
  <si>
    <t>Bendinelli Massimiliano</t>
  </si>
  <si>
    <t>Cenerini Susanna</t>
  </si>
  <si>
    <t>Gonnelli Leonardo</t>
  </si>
  <si>
    <t>Parlanti Alessandro</t>
  </si>
  <si>
    <t xml:space="preserve">Totale retribuzione annua lorda                  </t>
  </si>
  <si>
    <t>Note</t>
  </si>
  <si>
    <t>Lami Massimiliano                                          (dal 18/10/2019 art.110 D.Lgs.267/2000)</t>
  </si>
  <si>
    <t xml:space="preserve">Retribuzione di risultato corrisposta nel 2020            </t>
  </si>
  <si>
    <t xml:space="preserve">Barsotti Luca                                                   </t>
  </si>
  <si>
    <t xml:space="preserve">Borgogni Sabina                                            </t>
  </si>
  <si>
    <t xml:space="preserve">Cacelli Barbara                                                </t>
  </si>
  <si>
    <t xml:space="preserve">Cerrina Feroni Camilla                                  </t>
  </si>
  <si>
    <t>Falleni Nicola                                                   (Direttore Generale)</t>
  </si>
  <si>
    <t xml:space="preserve">Guarnieri Arianna                             </t>
  </si>
  <si>
    <t>Massai Maria Luisa                                         (Segretario Generale)</t>
  </si>
  <si>
    <t>Maritan Annalisa                                        (dal 20/02/2020 art.110 D.Lgs.267/2000)</t>
  </si>
  <si>
    <t>Pandoli Roberto                                          (dal 02/03/2020 art.110 D.Lgs.267/2000)</t>
  </si>
  <si>
    <t>Cerini Giovanni                                            (dal 02/03/2020 art.110 D.Lgs.267/2000)</t>
  </si>
  <si>
    <t xml:space="preserve"> Retribuzione tabellare annua lorda anno 2021                           </t>
  </si>
  <si>
    <t xml:space="preserve">Indennità di posizione/galleggiamento/maggiorazione  annue lorde anno 2021   </t>
  </si>
  <si>
    <t>Altre retribuzioni (retribuzione individuale di anzianità, maturato economico non riassorbibile, compensi avvocatura civica, merloni, preavviso) anno 2021</t>
  </si>
  <si>
    <t>Rimborso Trasferte (passato da busta paga nel 2021)</t>
  </si>
  <si>
    <t>Agostini Daniele</t>
  </si>
  <si>
    <t>+ arretrati ccnl: 338,73</t>
  </si>
  <si>
    <t>+ arretrati ccnl: 7.474,31</t>
  </si>
  <si>
    <t>+ arretrati ccnl: 7.471,89</t>
  </si>
  <si>
    <t>+ arretrati ccnl: 2.783,68</t>
  </si>
  <si>
    <t>+ arretrati ccnl: 2.658,85</t>
  </si>
  <si>
    <t xml:space="preserve">Cadau Michela                                            </t>
  </si>
  <si>
    <t xml:space="preserve">Casarosa Michela                                      </t>
  </si>
  <si>
    <t>+ arretrati ccnl: 686,24</t>
  </si>
  <si>
    <t>+ arretrati ccnl: 851,06</t>
  </si>
  <si>
    <t>+ arretrati ccnl: 7.487,64</t>
  </si>
  <si>
    <t>+ arretrati ccnl: 1.715,60</t>
  </si>
  <si>
    <t>+ arretrati ccnl: 2.949,36</t>
  </si>
  <si>
    <t>+ arretrati ccnl: 3.403,81</t>
  </si>
  <si>
    <t>+ arretrati ccnl: 7.208,66</t>
  </si>
  <si>
    <t>+ arretrati ccnl: 2.575,61</t>
  </si>
  <si>
    <t>+ arretrati ccnl: 2.480,56</t>
  </si>
  <si>
    <t>+ arretrati ccnl: 1.774,74</t>
  </si>
  <si>
    <t>+ arretrati ccnl: 4.003,21</t>
  </si>
  <si>
    <t>Pampana Paola                                                       (dal 24/09/2019 al 31/03/2021 art.110 D.Lgs.267/2000)</t>
  </si>
  <si>
    <t>+ arretrati ccnl: 5.944,51</t>
  </si>
  <si>
    <t>Dirigenti in servizio nell'anno 2021  (elenco aggiornato al 30/04/2021)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</si>
</sst>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49" fontId="3" fillId="0" borderId="1" xfId="2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3" fillId="0" borderId="1" xfId="2" applyNumberFormat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vertical="center"/>
    </xf>
    <xf numFmtId="43" fontId="5" fillId="0" borderId="1" xfId="1" applyFont="1" applyFill="1" applyBorder="1" applyAlignment="1">
      <alignment horizontal="right" vertical="center"/>
    </xf>
    <xf numFmtId="0" fontId="6" fillId="0" borderId="0" xfId="0" applyFont="1"/>
    <xf numFmtId="43" fontId="5" fillId="0" borderId="0" xfId="1" applyFont="1" applyFill="1" applyAlignment="1">
      <alignment horizontal="right"/>
    </xf>
    <xf numFmtId="43" fontId="5" fillId="0" borderId="0" xfId="1" applyFont="1" applyFill="1" applyAlignment="1"/>
    <xf numFmtId="49" fontId="3" fillId="0" borderId="0" xfId="2" applyNumberFormat="1" applyFont="1" applyFill="1" applyAlignment="1">
      <alignment horizontal="left" vertical="center"/>
    </xf>
    <xf numFmtId="43" fontId="5" fillId="0" borderId="0" xfId="1" applyFont="1" applyFill="1" applyAlignment="1">
      <alignment horizontal="right" vertical="center"/>
    </xf>
    <xf numFmtId="43" fontId="5" fillId="0" borderId="0" xfId="1" applyFont="1" applyFill="1" applyAlignment="1">
      <alignment vertical="center"/>
    </xf>
    <xf numFmtId="49" fontId="3" fillId="0" borderId="0" xfId="2" applyNumberFormat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6" fillId="0" borderId="0" xfId="1" applyFont="1" applyAlignment="1"/>
    <xf numFmtId="0" fontId="6" fillId="0" borderId="0" xfId="0" applyFont="1" applyAlignment="1">
      <alignment vertical="center" wrapText="1"/>
    </xf>
    <xf numFmtId="49" fontId="3" fillId="0" borderId="2" xfId="2" applyNumberFormat="1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vertical="center"/>
    </xf>
    <xf numFmtId="43" fontId="5" fillId="0" borderId="2" xfId="1" applyFont="1" applyFill="1" applyBorder="1" applyAlignment="1">
      <alignment horizontal="right" vertical="center"/>
    </xf>
    <xf numFmtId="43" fontId="6" fillId="0" borderId="0" xfId="0" applyNumberFormat="1" applyFont="1" applyAlignment="1">
      <alignment vertical="center" wrapText="1"/>
    </xf>
    <xf numFmtId="49" fontId="3" fillId="0" borderId="0" xfId="2" applyNumberFormat="1" applyFont="1" applyFill="1"/>
    <xf numFmtId="49" fontId="7" fillId="0" borderId="0" xfId="0" applyNumberFormat="1" applyFont="1" applyFill="1"/>
    <xf numFmtId="43" fontId="5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3" fontId="5" fillId="0" borderId="1" xfId="1" quotePrefix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C1" zoomScaleNormal="100" workbookViewId="0">
      <selection activeCell="L1" sqref="L1"/>
    </sheetView>
  </sheetViews>
  <sheetFormatPr defaultColWidth="8.7109375" defaultRowHeight="12"/>
  <cols>
    <col min="1" max="1" width="33.85546875" style="24" customWidth="1"/>
    <col min="2" max="2" width="16.42578125" style="15" customWidth="1"/>
    <col min="3" max="3" width="18" style="16" customWidth="1"/>
    <col min="4" max="4" width="17.28515625" style="15" customWidth="1"/>
    <col min="5" max="5" width="20.7109375" style="15" customWidth="1"/>
    <col min="6" max="6" width="15.42578125" style="15" customWidth="1"/>
    <col min="7" max="7" width="20.7109375" style="15" customWidth="1"/>
    <col min="8" max="8" width="23.85546875" style="17" customWidth="1"/>
    <col min="9" max="16384" width="8.7109375" style="8"/>
  </cols>
  <sheetData>
    <row r="1" spans="1:8" s="3" customFormat="1" ht="97.5" customHeight="1">
      <c r="A1" s="1" t="s">
        <v>44</v>
      </c>
      <c r="B1" s="2" t="s">
        <v>19</v>
      </c>
      <c r="C1" s="2" t="s">
        <v>20</v>
      </c>
      <c r="D1" s="2" t="s">
        <v>8</v>
      </c>
      <c r="E1" s="2" t="s">
        <v>21</v>
      </c>
      <c r="F1" s="2" t="s">
        <v>5</v>
      </c>
      <c r="G1" s="2" t="s">
        <v>22</v>
      </c>
      <c r="H1" s="2" t="s">
        <v>6</v>
      </c>
    </row>
    <row r="2" spans="1:8" s="26" customFormat="1" ht="39.75" customHeight="1">
      <c r="A2" s="4" t="s">
        <v>23</v>
      </c>
      <c r="B2" s="25">
        <f>(3481.6+24.37)*13</f>
        <v>45577.61</v>
      </c>
      <c r="C2" s="25">
        <f>2774.36*13</f>
        <v>36066.68</v>
      </c>
      <c r="D2" s="25">
        <v>0</v>
      </c>
      <c r="E2" s="25">
        <v>0</v>
      </c>
      <c r="F2" s="25">
        <f>SUM(B2:E2)</f>
        <v>81644.290000000008</v>
      </c>
      <c r="G2" s="25">
        <v>0</v>
      </c>
      <c r="H2" s="27" t="s">
        <v>24</v>
      </c>
    </row>
    <row r="3" spans="1:8" ht="39.950000000000003" customHeight="1">
      <c r="A3" s="4" t="s">
        <v>0</v>
      </c>
      <c r="B3" s="25">
        <f t="shared" ref="B3:B21" si="0">(3481.6+24.37)*13</f>
        <v>45577.61</v>
      </c>
      <c r="C3" s="6">
        <f>3223.81*13</f>
        <v>41909.53</v>
      </c>
      <c r="D3" s="5">
        <v>21397.77</v>
      </c>
      <c r="E3" s="7">
        <v>0</v>
      </c>
      <c r="F3" s="5">
        <f>SUM(B3:E3)</f>
        <v>108884.91</v>
      </c>
      <c r="G3" s="7">
        <v>0</v>
      </c>
      <c r="H3" s="27" t="s">
        <v>25</v>
      </c>
    </row>
    <row r="4" spans="1:8" ht="39.950000000000003" customHeight="1">
      <c r="A4" s="4" t="s">
        <v>9</v>
      </c>
      <c r="B4" s="25">
        <f t="shared" si="0"/>
        <v>45577.61</v>
      </c>
      <c r="C4" s="6">
        <f>3223.81*13</f>
        <v>41909.53</v>
      </c>
      <c r="D4" s="5">
        <f>25590.09+2604.71</f>
        <v>28194.799999999999</v>
      </c>
      <c r="E4" s="7">
        <v>0</v>
      </c>
      <c r="F4" s="5">
        <f t="shared" ref="F4:F21" si="1">SUM(B4:E4)</f>
        <v>115681.94</v>
      </c>
      <c r="G4" s="7">
        <v>0</v>
      </c>
      <c r="H4" s="27" t="s">
        <v>26</v>
      </c>
    </row>
    <row r="5" spans="1:8" ht="39.950000000000003" customHeight="1">
      <c r="A5" s="4" t="s">
        <v>1</v>
      </c>
      <c r="B5" s="25">
        <f t="shared" si="0"/>
        <v>45577.61</v>
      </c>
      <c r="C5" s="6">
        <f>3500.95*13</f>
        <v>45512.35</v>
      </c>
      <c r="D5" s="5">
        <f>21322.47+2520.77</f>
        <v>23843.24</v>
      </c>
      <c r="E5" s="7">
        <v>0</v>
      </c>
      <c r="F5" s="5">
        <f t="shared" si="1"/>
        <v>114933.2</v>
      </c>
      <c r="G5" s="7">
        <v>0</v>
      </c>
      <c r="H5" s="27" t="s">
        <v>26</v>
      </c>
    </row>
    <row r="6" spans="1:8" ht="39.950000000000003" customHeight="1">
      <c r="A6" s="4" t="s">
        <v>10</v>
      </c>
      <c r="B6" s="25">
        <f t="shared" si="0"/>
        <v>45577.61</v>
      </c>
      <c r="C6" s="20">
        <f>(2774.36*3)+(2986.01*9)+(2774.36/365*90)+(2986.01/365*275)</f>
        <v>38130.992328767126</v>
      </c>
      <c r="D6" s="19">
        <v>6391.73</v>
      </c>
      <c r="E6" s="21">
        <v>0</v>
      </c>
      <c r="F6" s="5">
        <f t="shared" si="1"/>
        <v>90100.332328767123</v>
      </c>
      <c r="G6" s="21">
        <v>0</v>
      </c>
      <c r="H6" s="27" t="s">
        <v>27</v>
      </c>
    </row>
    <row r="7" spans="1:8" ht="39.950000000000003" customHeight="1">
      <c r="A7" s="4" t="s">
        <v>11</v>
      </c>
      <c r="B7" s="25">
        <f t="shared" si="0"/>
        <v>45577.61</v>
      </c>
      <c r="C7" s="20">
        <f>2774.36*13</f>
        <v>36066.68</v>
      </c>
      <c r="D7" s="19">
        <v>5076.54</v>
      </c>
      <c r="E7" s="21">
        <v>0</v>
      </c>
      <c r="F7" s="5">
        <f t="shared" si="1"/>
        <v>86720.83</v>
      </c>
      <c r="G7" s="21">
        <v>0</v>
      </c>
      <c r="H7" s="27" t="s">
        <v>28</v>
      </c>
    </row>
    <row r="8" spans="1:8" ht="39.950000000000003" customHeight="1">
      <c r="A8" s="4" t="s">
        <v>29</v>
      </c>
      <c r="B8" s="25">
        <f t="shared" si="0"/>
        <v>45577.61</v>
      </c>
      <c r="C8" s="20">
        <f>2774.36*13</f>
        <v>36066.68</v>
      </c>
      <c r="D8" s="19">
        <v>0</v>
      </c>
      <c r="E8" s="21">
        <v>0</v>
      </c>
      <c r="F8" s="5">
        <f t="shared" si="1"/>
        <v>81644.290000000008</v>
      </c>
      <c r="G8" s="21">
        <v>0</v>
      </c>
      <c r="H8" s="27" t="s">
        <v>31</v>
      </c>
    </row>
    <row r="9" spans="1:8" ht="39.950000000000003" customHeight="1">
      <c r="A9" s="4" t="s">
        <v>30</v>
      </c>
      <c r="B9" s="25">
        <f t="shared" si="0"/>
        <v>45577.61</v>
      </c>
      <c r="C9" s="20">
        <f>3223.81*13</f>
        <v>41909.53</v>
      </c>
      <c r="D9" s="19">
        <v>0</v>
      </c>
      <c r="E9" s="21">
        <v>0</v>
      </c>
      <c r="F9" s="5">
        <f t="shared" si="1"/>
        <v>87487.14</v>
      </c>
      <c r="G9" s="21">
        <v>0</v>
      </c>
      <c r="H9" s="27" t="s">
        <v>32</v>
      </c>
    </row>
    <row r="10" spans="1:8" ht="39.950000000000003" customHeight="1">
      <c r="A10" s="4" t="s">
        <v>2</v>
      </c>
      <c r="B10" s="25">
        <f t="shared" si="0"/>
        <v>45577.61</v>
      </c>
      <c r="C10" s="6">
        <f>3223.81*13</f>
        <v>41909.53</v>
      </c>
      <c r="D10" s="5">
        <v>26204.94</v>
      </c>
      <c r="E10" s="7">
        <v>0</v>
      </c>
      <c r="F10" s="5">
        <f t="shared" si="1"/>
        <v>113692.08</v>
      </c>
      <c r="G10" s="7">
        <v>0</v>
      </c>
      <c r="H10" s="27" t="s">
        <v>33</v>
      </c>
    </row>
    <row r="11" spans="1:8" ht="39.950000000000003" customHeight="1">
      <c r="A11" s="4" t="s">
        <v>18</v>
      </c>
      <c r="B11" s="25">
        <f t="shared" si="0"/>
        <v>45577.61</v>
      </c>
      <c r="C11" s="6">
        <f>(2774.36*3)+(2986.01*9)+(2774.36/365*90)+(2986.01/365*275)</f>
        <v>38130.992328767126</v>
      </c>
      <c r="D11" s="5">
        <v>0</v>
      </c>
      <c r="E11" s="7">
        <v>0</v>
      </c>
      <c r="F11" s="5">
        <f t="shared" si="1"/>
        <v>83708.602328767127</v>
      </c>
      <c r="G11" s="7">
        <v>0</v>
      </c>
      <c r="H11" s="27" t="s">
        <v>34</v>
      </c>
    </row>
    <row r="12" spans="1:8" ht="39.950000000000003" customHeight="1">
      <c r="A12" s="4" t="s">
        <v>12</v>
      </c>
      <c r="B12" s="25">
        <f t="shared" si="0"/>
        <v>45577.61</v>
      </c>
      <c r="C12" s="6">
        <f>(2986.01*3)+(3223.81*9)+(2986.01/365*90)+(3223.81/365*275)</f>
        <v>41137.494383561643</v>
      </c>
      <c r="D12" s="5">
        <v>7548.86</v>
      </c>
      <c r="E12" s="7">
        <v>0</v>
      </c>
      <c r="F12" s="5">
        <f t="shared" si="1"/>
        <v>94263.964383561644</v>
      </c>
      <c r="G12" s="7">
        <v>0</v>
      </c>
      <c r="H12" s="27" t="s">
        <v>35</v>
      </c>
    </row>
    <row r="13" spans="1:8" ht="39.950000000000003" customHeight="1">
      <c r="A13" s="4" t="s">
        <v>13</v>
      </c>
      <c r="B13" s="25">
        <f t="shared" si="0"/>
        <v>45577.61</v>
      </c>
      <c r="C13" s="6">
        <f>6923.08*13</f>
        <v>90000.04</v>
      </c>
      <c r="D13" s="5">
        <v>13299.83</v>
      </c>
      <c r="E13" s="7">
        <v>0</v>
      </c>
      <c r="F13" s="5">
        <f t="shared" si="1"/>
        <v>148877.47999999998</v>
      </c>
      <c r="G13" s="7">
        <v>0</v>
      </c>
      <c r="H13" s="27" t="s">
        <v>36</v>
      </c>
    </row>
    <row r="14" spans="1:8" ht="39.950000000000003" customHeight="1">
      <c r="A14" s="4" t="s">
        <v>3</v>
      </c>
      <c r="B14" s="25">
        <f t="shared" si="0"/>
        <v>45577.61</v>
      </c>
      <c r="C14" s="6">
        <f>3500.95*13</f>
        <v>45512.35</v>
      </c>
      <c r="D14" s="5">
        <v>8481.19</v>
      </c>
      <c r="E14" s="7">
        <v>0</v>
      </c>
      <c r="F14" s="5">
        <f t="shared" si="1"/>
        <v>99571.15</v>
      </c>
      <c r="G14" s="7">
        <v>0</v>
      </c>
      <c r="H14" s="27" t="s">
        <v>37</v>
      </c>
    </row>
    <row r="15" spans="1:8" ht="39.950000000000003" customHeight="1">
      <c r="A15" s="4" t="s">
        <v>14</v>
      </c>
      <c r="B15" s="25">
        <f t="shared" si="0"/>
        <v>45577.61</v>
      </c>
      <c r="C15" s="6">
        <f>3500.95*13</f>
        <v>45512.35</v>
      </c>
      <c r="D15" s="5">
        <v>4662.37</v>
      </c>
      <c r="E15" s="7">
        <v>0</v>
      </c>
      <c r="F15" s="5">
        <f t="shared" si="1"/>
        <v>95752.329999999987</v>
      </c>
      <c r="G15" s="7">
        <v>0</v>
      </c>
      <c r="H15" s="27" t="s">
        <v>38</v>
      </c>
    </row>
    <row r="16" spans="1:8" ht="39.950000000000003" customHeight="1">
      <c r="A16" s="4" t="s">
        <v>7</v>
      </c>
      <c r="B16" s="25">
        <f t="shared" si="0"/>
        <v>45577.61</v>
      </c>
      <c r="C16" s="6">
        <f>3500.95*13</f>
        <v>45512.35</v>
      </c>
      <c r="D16" s="5">
        <v>4008.34</v>
      </c>
      <c r="E16" s="7">
        <v>0</v>
      </c>
      <c r="F16" s="5">
        <f t="shared" si="1"/>
        <v>95098.299999999988</v>
      </c>
      <c r="G16" s="7">
        <v>0</v>
      </c>
      <c r="H16" s="27" t="s">
        <v>39</v>
      </c>
    </row>
    <row r="17" spans="1:8" ht="39.950000000000003" customHeight="1">
      <c r="A17" s="4" t="s">
        <v>16</v>
      </c>
      <c r="B17" s="25">
        <f t="shared" si="0"/>
        <v>45577.61</v>
      </c>
      <c r="C17" s="20">
        <f>3223.81*13</f>
        <v>41909.53</v>
      </c>
      <c r="D17" s="19">
        <v>0</v>
      </c>
      <c r="E17" s="21">
        <f>67.57*12</f>
        <v>810.83999999999992</v>
      </c>
      <c r="F17" s="5">
        <f t="shared" si="1"/>
        <v>88297.98</v>
      </c>
      <c r="G17" s="21">
        <v>0</v>
      </c>
      <c r="H17" s="27" t="s">
        <v>40</v>
      </c>
    </row>
    <row r="18" spans="1:8" ht="39.950000000000003" customHeight="1">
      <c r="A18" s="18" t="s">
        <v>15</v>
      </c>
      <c r="B18" s="25">
        <f>(3481.6+24.37)*13</f>
        <v>45577.61</v>
      </c>
      <c r="C18" s="20">
        <f>(2607.69+893.26)*13</f>
        <v>45512.35</v>
      </c>
      <c r="D18" s="19">
        <v>2786.76</v>
      </c>
      <c r="E18" s="21">
        <f>10.23*13</f>
        <v>132.99</v>
      </c>
      <c r="F18" s="5">
        <f t="shared" si="1"/>
        <v>94009.709999999992</v>
      </c>
      <c r="G18" s="21">
        <v>0</v>
      </c>
      <c r="H18" s="27" t="s">
        <v>41</v>
      </c>
    </row>
    <row r="19" spans="1:8" ht="39.950000000000003" customHeight="1">
      <c r="A19" s="18" t="s">
        <v>42</v>
      </c>
      <c r="B19" s="25">
        <f>(3481.6+24.37)*3+((3481.6+24.37)/365*90)</f>
        <v>11382.395753424657</v>
      </c>
      <c r="C19" s="20">
        <f>(3223.81*3)+(3223.81/365*90)</f>
        <v>10466.342054794521</v>
      </c>
      <c r="D19" s="19">
        <v>14508.9</v>
      </c>
      <c r="E19" s="21">
        <v>0</v>
      </c>
      <c r="F19" s="5">
        <f t="shared" si="1"/>
        <v>36357.63780821918</v>
      </c>
      <c r="G19" s="21">
        <v>0</v>
      </c>
      <c r="H19" s="27" t="s">
        <v>43</v>
      </c>
    </row>
    <row r="20" spans="1:8" ht="39.950000000000003" customHeight="1">
      <c r="A20" s="4" t="s">
        <v>17</v>
      </c>
      <c r="B20" s="25">
        <f t="shared" si="0"/>
        <v>45577.61</v>
      </c>
      <c r="C20" s="6">
        <f>(2986.01*3)+(3223.81*9)+(2986.01/365*90)+(3223.81/365*275)</f>
        <v>41137.494383561643</v>
      </c>
      <c r="D20" s="19">
        <v>0</v>
      </c>
      <c r="E20" s="21"/>
      <c r="F20" s="5">
        <f t="shared" si="1"/>
        <v>86715.104383561644</v>
      </c>
      <c r="G20" s="21">
        <v>0</v>
      </c>
      <c r="H20" s="27" t="s">
        <v>34</v>
      </c>
    </row>
    <row r="21" spans="1:8" ht="39.950000000000003" customHeight="1">
      <c r="A21" s="4" t="s">
        <v>4</v>
      </c>
      <c r="B21" s="25">
        <f t="shared" si="0"/>
        <v>45577.61</v>
      </c>
      <c r="C21" s="6">
        <f>3500.95*13</f>
        <v>45512.35</v>
      </c>
      <c r="D21" s="19">
        <v>21765.69</v>
      </c>
      <c r="E21" s="7">
        <v>0</v>
      </c>
      <c r="F21" s="5">
        <f t="shared" si="1"/>
        <v>112855.65</v>
      </c>
      <c r="G21" s="7">
        <v>0</v>
      </c>
      <c r="H21" s="27" t="s">
        <v>26</v>
      </c>
    </row>
    <row r="22" spans="1:8">
      <c r="A22" s="23"/>
      <c r="B22" s="9"/>
      <c r="C22" s="10"/>
      <c r="D22" s="9"/>
      <c r="E22" s="9"/>
      <c r="F22" s="9"/>
      <c r="G22" s="9"/>
    </row>
    <row r="23" spans="1:8">
      <c r="A23" s="11"/>
      <c r="B23" s="12"/>
      <c r="C23" s="13"/>
      <c r="D23" s="12"/>
      <c r="E23" s="12"/>
      <c r="F23" s="12"/>
      <c r="G23" s="12"/>
    </row>
    <row r="24" spans="1:8">
      <c r="A24" s="14"/>
      <c r="B24" s="12"/>
      <c r="C24" s="13"/>
      <c r="D24" s="12"/>
      <c r="E24" s="12"/>
      <c r="G24" s="12"/>
    </row>
    <row r="29" spans="1:8">
      <c r="H29" s="22"/>
    </row>
    <row r="30" spans="1:8">
      <c r="H30" s="22"/>
    </row>
  </sheetData>
  <pageMargins left="0.7" right="0.7" top="0.75" bottom="0.75" header="0.3" footer="0.3"/>
  <pageSetup paperSize="9" orientation="landscape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vfallani</dc:creator>
  <cp:lastModifiedBy>vfallani</cp:lastModifiedBy>
  <dcterms:created xsi:type="dcterms:W3CDTF">2019-02-26T10:41:29Z</dcterms:created>
  <dcterms:modified xsi:type="dcterms:W3CDTF">2021-05-12T09:26:28Z</dcterms:modified>
</cp:coreProperties>
</file>